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IS" sheetId="2" state="visible" r:id="rId2"/>
    <sheet xmlns:r="http://schemas.openxmlformats.org/officeDocument/2006/relationships" name="CF" sheetId="3" state="visible" r:id="rId3"/>
    <sheet xmlns:r="http://schemas.openxmlformats.org/officeDocument/2006/relationships" name="B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9">
    <font>
      <name val="Calibri"/>
      <family val="2"/>
      <color theme="1"/>
      <sz val="11"/>
      <scheme val="minor"/>
    </font>
    <font>
      <b val="1"/>
      <color rgb="00FFFFFF"/>
      <sz val="13"/>
    </font>
    <font/>
    <font>
      <color rgb="000000FF"/>
    </font>
    <font>
      <b val="1"/>
      <color rgb="00000000"/>
    </font>
    <font>
      <b val="1"/>
    </font>
    <font>
      <color rgb="00000000"/>
    </font>
    <font>
      <b val="1"/>
      <color rgb="00008000"/>
    </font>
    <font>
      <color rgb="0000800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pivotButton="0" quotePrefix="0" xfId="0"/>
    <xf numFmtId="164" fontId="3" fillId="3" borderId="1" pivotButton="0" quotePrefix="0" xfId="0"/>
    <xf numFmtId="0" fontId="4" fillId="4" borderId="1" applyAlignment="1" pivotButton="0" quotePrefix="0" xfId="0">
      <alignment horizontal="center"/>
    </xf>
    <xf numFmtId="0" fontId="5" fillId="0" borderId="0" pivotButton="0" quotePrefix="0" xfId="0"/>
    <xf numFmtId="3" fontId="3" fillId="3" borderId="1" pivotButton="0" quotePrefix="0" xfId="0"/>
    <xf numFmtId="3" fontId="4" fillId="0" borderId="1" pivotButton="0" quotePrefix="0" xfId="0"/>
    <xf numFmtId="164" fontId="6" fillId="0" borderId="1" pivotButton="0" quotePrefix="0" xfId="0"/>
    <xf numFmtId="3" fontId="6" fillId="0" borderId="1" pivotButton="0" quotePrefix="0" xfId="0"/>
    <xf numFmtId="3" fontId="7" fillId="0" borderId="1" pivotButton="0" quotePrefix="0" xfId="0"/>
    <xf numFmtId="3" fontId="8" fillId="0" borderId="1" pivotButton="0" quotePrefix="0" xfId="0"/>
    <xf numFmtId="165" fontId="5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TSM — Taiwan Semiconductor Manufacturing Company Limited — Assumptions (Projection Drivers)</t>
        </is>
      </c>
      <c r="B1" s="2" t="n"/>
    </row>
    <row r="3">
      <c r="A3" s="3" t="inlineStr">
        <is>
          <t>Revenue Growth % — Y1</t>
        </is>
      </c>
      <c r="B3" s="4" t="n">
        <v>0.25</v>
      </c>
    </row>
    <row r="4">
      <c r="A4" s="3" t="inlineStr">
        <is>
          <t>Revenue Growth % — Y2</t>
        </is>
      </c>
      <c r="B4" s="4" t="n">
        <v>0.2</v>
      </c>
    </row>
    <row r="5">
      <c r="A5" s="3" t="inlineStr">
        <is>
          <t>Revenue Growth % — Y3</t>
        </is>
      </c>
      <c r="B5" s="4" t="n">
        <v>0.16</v>
      </c>
    </row>
    <row r="6">
      <c r="A6" s="3" t="inlineStr">
        <is>
          <t>Revenue Growth % — Y4</t>
        </is>
      </c>
      <c r="B6" s="4" t="n">
        <v>0.13</v>
      </c>
    </row>
    <row r="7">
      <c r="A7" s="3" t="inlineStr">
        <is>
          <t>Revenue Growth % — Y5</t>
        </is>
      </c>
      <c r="B7" s="4" t="n">
        <v>0.11</v>
      </c>
    </row>
    <row r="8">
      <c r="A8" s="3" t="inlineStr">
        <is>
          <t>Gross Margin %</t>
        </is>
      </c>
      <c r="B8" s="4" t="n">
        <v>0.599</v>
      </c>
    </row>
    <row r="9">
      <c r="A9" s="3" t="inlineStr">
        <is>
          <t>SG&amp;A % of Revenue</t>
        </is>
      </c>
      <c r="B9" s="4" t="n">
        <v>0.026</v>
      </c>
    </row>
    <row r="10">
      <c r="A10" s="3" t="inlineStr">
        <is>
          <t>R&amp;D % of Revenue</t>
        </is>
      </c>
      <c r="B10" s="4" t="n">
        <v>0.065</v>
      </c>
    </row>
    <row r="11">
      <c r="A11" s="3" t="inlineStr">
        <is>
          <t>Other Opex % of Revenue</t>
        </is>
      </c>
      <c r="B11" s="4" t="n">
        <v>0</v>
      </c>
    </row>
    <row r="12">
      <c r="A12" s="3" t="inlineStr">
        <is>
          <t>Tax Rate %</t>
        </is>
      </c>
      <c r="B12" s="4" t="n">
        <v>0.17</v>
      </c>
    </row>
    <row r="13">
      <c r="A13" s="3" t="inlineStr">
        <is>
          <t>D&amp;A % of Revenue</t>
        </is>
      </c>
      <c r="B13" s="4" t="n">
        <v>0.17</v>
      </c>
    </row>
    <row r="14">
      <c r="A14" s="3" t="inlineStr">
        <is>
          <t>CapEx % of Revenue</t>
        </is>
      </c>
      <c r="B14" s="4" t="n">
        <v>0.3</v>
      </c>
    </row>
    <row r="15">
      <c r="A15" s="3" t="inlineStr">
        <is>
          <t>Accounts Receivable % of Revenue</t>
        </is>
      </c>
      <c r="B15" s="4" t="n">
        <v>0.074</v>
      </c>
    </row>
    <row r="16">
      <c r="A16" s="3" t="inlineStr">
        <is>
          <t>Inventory % of Revenue</t>
        </is>
      </c>
      <c r="B16" s="4" t="n">
        <v>0.076</v>
      </c>
    </row>
    <row r="17">
      <c r="A17" s="3" t="inlineStr">
        <is>
          <t>Accounts Payable % of Revenue</t>
        </is>
      </c>
      <c r="B17" s="4" t="n">
        <v>0.06900000000000001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TSM — Taiwan Semiconductor Manufacturing Company Limited — Income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4">
      <c r="A4" s="6" t="inlineStr">
        <is>
          <t>Revenue</t>
        </is>
      </c>
      <c r="B4" s="7" t="n">
        <v>2894310</v>
      </c>
      <c r="C4" s="7" t="n">
        <v>3809050</v>
      </c>
      <c r="D4" s="8">
        <f>C4*(1+Assumptions!$B$3)</f>
        <v/>
      </c>
      <c r="E4" s="8">
        <f>D4*(1+Assumptions!$B$4)</f>
        <v/>
      </c>
      <c r="F4" s="8">
        <f>E4*(1+Assumptions!$B$5)</f>
        <v/>
      </c>
      <c r="G4" s="8">
        <f>F4*(1+Assumptions!$B$6)</f>
        <v/>
      </c>
      <c r="H4" s="8">
        <f>G4*(1+Assumptions!$B$7)</f>
        <v/>
      </c>
    </row>
    <row r="5">
      <c r="A5" s="3" t="inlineStr">
        <is>
          <t>Revenue Growth % (YoY)</t>
        </is>
      </c>
      <c r="C5" s="9">
        <f>(C4/B4)-1</f>
        <v/>
      </c>
      <c r="D5" s="9">
        <f>(D4/C4)-1</f>
        <v/>
      </c>
      <c r="E5" s="9">
        <f>(E4/D4)-1</f>
        <v/>
      </c>
      <c r="F5" s="9">
        <f>(F4/E4)-1</f>
        <v/>
      </c>
      <c r="G5" s="9">
        <f>(G4/F4)-1</f>
        <v/>
      </c>
      <c r="H5" s="9">
        <f>(H4/G4)-1</f>
        <v/>
      </c>
    </row>
    <row r="6">
      <c r="A6" s="3" t="inlineStr">
        <is>
          <t>Cost of Revenue</t>
        </is>
      </c>
      <c r="B6" s="7" t="n">
        <v>1269950</v>
      </c>
      <c r="C6" s="7" t="n">
        <v>1527760</v>
      </c>
      <c r="D6" s="10">
        <f>D4*(1-Assumptions!$B$8)</f>
        <v/>
      </c>
      <c r="E6" s="10">
        <f>E4*(1-Assumptions!$B$8)</f>
        <v/>
      </c>
      <c r="F6" s="10">
        <f>F4*(1-Assumptions!$B$8)</f>
        <v/>
      </c>
      <c r="G6" s="10">
        <f>G4*(1-Assumptions!$B$8)</f>
        <v/>
      </c>
      <c r="H6" s="10">
        <f>H4*(1-Assumptions!$B$8)</f>
        <v/>
      </c>
    </row>
    <row r="7">
      <c r="A7" s="6" t="inlineStr">
        <is>
          <t>Gross Profit</t>
        </is>
      </c>
      <c r="B7" s="8">
        <f>B4-B6</f>
        <v/>
      </c>
      <c r="C7" s="8">
        <f>C4-C6</f>
        <v/>
      </c>
      <c r="D7" s="8">
        <f>D4-D6</f>
        <v/>
      </c>
      <c r="E7" s="8">
        <f>E4-E6</f>
        <v/>
      </c>
      <c r="F7" s="8">
        <f>F4-F6</f>
        <v/>
      </c>
      <c r="G7" s="8">
        <f>G4-G6</f>
        <v/>
      </c>
      <c r="H7" s="8">
        <f>H4-H6</f>
        <v/>
      </c>
    </row>
    <row r="8">
      <c r="A8" s="3" t="inlineStr">
        <is>
          <t>Gross Margin %</t>
        </is>
      </c>
      <c r="B8" s="9">
        <f>B7/B4</f>
        <v/>
      </c>
      <c r="C8" s="9">
        <f>C7/C4</f>
        <v/>
      </c>
      <c r="D8" s="9">
        <f>D7/D4</f>
        <v/>
      </c>
      <c r="E8" s="9">
        <f>E7/E4</f>
        <v/>
      </c>
      <c r="F8" s="9">
        <f>F7/F4</f>
        <v/>
      </c>
      <c r="G8" s="9">
        <f>G7/G4</f>
        <v/>
      </c>
      <c r="H8" s="9">
        <f>H7/H4</f>
        <v/>
      </c>
    </row>
    <row r="9">
      <c r="A9" s="3" t="inlineStr">
        <is>
          <t>SG&amp;A</t>
        </is>
      </c>
      <c r="B9" s="7" t="n">
        <v>96889</v>
      </c>
      <c r="C9" s="7" t="n">
        <v>99222</v>
      </c>
      <c r="D9" s="10">
        <f>D4*Assumptions!$B$9</f>
        <v/>
      </c>
      <c r="E9" s="10">
        <f>E4*Assumptions!$B$9</f>
        <v/>
      </c>
      <c r="F9" s="10">
        <f>F4*Assumptions!$B$9</f>
        <v/>
      </c>
      <c r="G9" s="10">
        <f>G4*Assumptions!$B$9</f>
        <v/>
      </c>
      <c r="H9" s="10">
        <f>H4*Assumptions!$B$9</f>
        <v/>
      </c>
    </row>
    <row r="10">
      <c r="A10" s="3" t="inlineStr">
        <is>
          <t>R&amp;D</t>
        </is>
      </c>
      <c r="B10" s="7" t="n">
        <v>204182</v>
      </c>
      <c r="C10" s="7" t="n">
        <v>246427</v>
      </c>
      <c r="D10" s="10">
        <f>D4*Assumptions!$B$10</f>
        <v/>
      </c>
      <c r="E10" s="10">
        <f>E4*Assumptions!$B$10</f>
        <v/>
      </c>
      <c r="F10" s="10">
        <f>F4*Assumptions!$B$10</f>
        <v/>
      </c>
      <c r="G10" s="10">
        <f>G4*Assumptions!$B$10</f>
        <v/>
      </c>
      <c r="H10" s="10">
        <f>H4*Assumptions!$B$10</f>
        <v/>
      </c>
    </row>
    <row r="11">
      <c r="A11" s="3" t="inlineStr">
        <is>
          <t>Other Operating Expense</t>
        </is>
      </c>
      <c r="B11" s="7" t="n">
        <v>1230</v>
      </c>
      <c r="C11" s="7" t="n">
        <v>-447.3</v>
      </c>
      <c r="D11" s="10">
        <f>D4*Assumptions!$B$11</f>
        <v/>
      </c>
      <c r="E11" s="10">
        <f>E4*Assumptions!$B$11</f>
        <v/>
      </c>
      <c r="F11" s="10">
        <f>F4*Assumptions!$B$11</f>
        <v/>
      </c>
      <c r="G11" s="10">
        <f>G4*Assumptions!$B$11</f>
        <v/>
      </c>
      <c r="H11" s="10">
        <f>H4*Assumptions!$B$11</f>
        <v/>
      </c>
    </row>
    <row r="12">
      <c r="A12" s="3" t="inlineStr">
        <is>
          <t>Total Operating Expenses</t>
        </is>
      </c>
      <c r="B12" s="10">
        <f>B9+B10+B11</f>
        <v/>
      </c>
      <c r="C12" s="10">
        <f>C9+C10+C11</f>
        <v/>
      </c>
      <c r="D12" s="10">
        <f>D9+D10+D11</f>
        <v/>
      </c>
      <c r="E12" s="10">
        <f>E9+E10+E11</f>
        <v/>
      </c>
      <c r="F12" s="10">
        <f>F9+F10+F11</f>
        <v/>
      </c>
      <c r="G12" s="10">
        <f>G9+G10+G11</f>
        <v/>
      </c>
      <c r="H12" s="10">
        <f>H9+H10+H11</f>
        <v/>
      </c>
    </row>
    <row r="13">
      <c r="A13" s="6" t="inlineStr">
        <is>
          <t>Operating Income (EBIT)</t>
        </is>
      </c>
      <c r="B13" s="8">
        <f>B7-B12</f>
        <v/>
      </c>
      <c r="C13" s="8">
        <f>C7-C12</f>
        <v/>
      </c>
      <c r="D13" s="8">
        <f>D7-D12</f>
        <v/>
      </c>
      <c r="E13" s="8">
        <f>E7-E12</f>
        <v/>
      </c>
      <c r="F13" s="8">
        <f>F7-F12</f>
        <v/>
      </c>
      <c r="G13" s="8">
        <f>G7-G12</f>
        <v/>
      </c>
      <c r="H13" s="8">
        <f>H7-H12</f>
        <v/>
      </c>
    </row>
    <row r="14">
      <c r="A14" s="3" t="inlineStr">
        <is>
          <t>EBIT Margin %</t>
        </is>
      </c>
      <c r="B14" s="9">
        <f>B13/B4</f>
        <v/>
      </c>
      <c r="C14" s="9">
        <f>C13/C4</f>
        <v/>
      </c>
      <c r="D14" s="9">
        <f>D13/D4</f>
        <v/>
      </c>
      <c r="E14" s="9">
        <f>E13/E4</f>
        <v/>
      </c>
      <c r="F14" s="9">
        <f>F13/F4</f>
        <v/>
      </c>
      <c r="G14" s="9">
        <f>G13/G4</f>
        <v/>
      </c>
      <c r="H14" s="9">
        <f>H13/H4</f>
        <v/>
      </c>
    </row>
    <row r="15">
      <c r="A15" s="3" t="inlineStr">
        <is>
          <t>D&amp;A (memo)</t>
        </is>
      </c>
      <c r="B15" s="7" t="n">
        <v>662800</v>
      </c>
      <c r="C15" s="7" t="n">
        <v>688100</v>
      </c>
      <c r="D15" s="10">
        <f>D4*Assumptions!$B$13</f>
        <v/>
      </c>
      <c r="E15" s="10">
        <f>E4*Assumptions!$B$13</f>
        <v/>
      </c>
      <c r="F15" s="10">
        <f>F4*Assumptions!$B$13</f>
        <v/>
      </c>
      <c r="G15" s="10">
        <f>G4*Assumptions!$B$13</f>
        <v/>
      </c>
      <c r="H15" s="10">
        <f>H4*Assumptions!$B$13</f>
        <v/>
      </c>
    </row>
    <row r="16">
      <c r="A16" s="6" t="inlineStr">
        <is>
          <t>EBITDA</t>
        </is>
      </c>
      <c r="B16" s="8">
        <f>B13+B15</f>
        <v/>
      </c>
      <c r="C16" s="8">
        <f>C13+C15</f>
        <v/>
      </c>
      <c r="D16" s="8">
        <f>D13+D15</f>
        <v/>
      </c>
      <c r="E16" s="8">
        <f>E13+E15</f>
        <v/>
      </c>
      <c r="F16" s="8">
        <f>F13+F15</f>
        <v/>
      </c>
      <c r="G16" s="8">
        <f>G13+G15</f>
        <v/>
      </c>
      <c r="H16" s="8">
        <f>H13+H15</f>
        <v/>
      </c>
    </row>
    <row r="17">
      <c r="A17" s="3" t="inlineStr">
        <is>
          <t>EBITDA Margin %</t>
        </is>
      </c>
      <c r="B17" s="9">
        <f>B16/B4</f>
        <v/>
      </c>
      <c r="C17" s="9">
        <f>C16/C4</f>
        <v/>
      </c>
      <c r="D17" s="9">
        <f>D16/D4</f>
        <v/>
      </c>
      <c r="E17" s="9">
        <f>E16/E4</f>
        <v/>
      </c>
      <c r="F17" s="9">
        <f>F16/F4</f>
        <v/>
      </c>
      <c r="G17" s="9">
        <f>G16/G4</f>
        <v/>
      </c>
      <c r="H17" s="9">
        <f>H16/H4</f>
        <v/>
      </c>
    </row>
    <row r="18">
      <c r="A18" s="3" t="inlineStr">
        <is>
          <t>Net Interest &amp; Other, net</t>
        </is>
      </c>
      <c r="B18" s="7" t="n">
        <v>83790</v>
      </c>
      <c r="C18" s="7" t="n">
        <v>105560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Pretax Income</t>
        </is>
      </c>
      <c r="B19" s="8">
        <f>B13+B18</f>
        <v/>
      </c>
      <c r="C19" s="8">
        <f>C13+C18</f>
        <v/>
      </c>
      <c r="D19" s="8">
        <f>D13+D18</f>
        <v/>
      </c>
      <c r="E19" s="8">
        <f>E13+E18</f>
        <v/>
      </c>
      <c r="F19" s="8">
        <f>F13+F18</f>
        <v/>
      </c>
      <c r="G19" s="8">
        <f>G13+G18</f>
        <v/>
      </c>
      <c r="H19" s="8">
        <f>H13+H18</f>
        <v/>
      </c>
    </row>
    <row r="20">
      <c r="A20" s="3" t="inlineStr">
        <is>
          <t>Income Tax Expense</t>
        </is>
      </c>
      <c r="B20" s="7" t="n">
        <v>248316</v>
      </c>
      <c r="C20" s="7" t="n">
        <v>346530</v>
      </c>
      <c r="D20" s="10">
        <f>IF(D19&lt;=0,0,D19*Assumptions!$B$12)</f>
        <v/>
      </c>
      <c r="E20" s="10">
        <f>IF(E19&lt;=0,0,E19*Assumptions!$B$12)</f>
        <v/>
      </c>
      <c r="F20" s="10">
        <f>IF(F19&lt;=0,0,F19*Assumptions!$B$12)</f>
        <v/>
      </c>
      <c r="G20" s="10">
        <f>IF(G19&lt;=0,0,G19*Assumptions!$B$12)</f>
        <v/>
      </c>
      <c r="H20" s="10">
        <f>IF(H19&lt;=0,0,H19*Assumptions!$B$12)</f>
        <v/>
      </c>
    </row>
    <row r="21">
      <c r="A21" s="3" t="inlineStr">
        <is>
          <t>Effective Tax Rate %</t>
        </is>
      </c>
      <c r="B21" s="9">
        <f>IF(B19=0,0,B20/B19)</f>
        <v/>
      </c>
      <c r="C21" s="9">
        <f>IF(C19=0,0,C20/C19)</f>
        <v/>
      </c>
      <c r="D21" s="9">
        <f>IF(D19=0,0,D20/D19)</f>
        <v/>
      </c>
      <c r="E21" s="9">
        <f>IF(E19=0,0,E20/E19)</f>
        <v/>
      </c>
      <c r="F21" s="9">
        <f>IF(F19=0,0,F20/F19)</f>
        <v/>
      </c>
      <c r="G21" s="9">
        <f>IF(G19=0,0,G20/G19)</f>
        <v/>
      </c>
      <c r="H21" s="9">
        <f>IF(H19=0,0,H20/H19)</f>
        <v/>
      </c>
    </row>
    <row r="22">
      <c r="A22" s="6" t="inlineStr">
        <is>
          <t>Net Income</t>
        </is>
      </c>
      <c r="B22" s="8">
        <f>B19-B20</f>
        <v/>
      </c>
      <c r="C22" s="8">
        <f>C19-C20</f>
        <v/>
      </c>
      <c r="D22" s="8">
        <f>D19-D20</f>
        <v/>
      </c>
      <c r="E22" s="8">
        <f>E19-E20</f>
        <v/>
      </c>
      <c r="F22" s="8">
        <f>F19-F20</f>
        <v/>
      </c>
      <c r="G22" s="8">
        <f>G19-G20</f>
        <v/>
      </c>
      <c r="H22" s="8">
        <f>H19-H20</f>
        <v/>
      </c>
    </row>
    <row r="23">
      <c r="A23" s="3" t="inlineStr">
        <is>
          <t>Net Margin %</t>
        </is>
      </c>
      <c r="B23" s="9">
        <f>B22/B4</f>
        <v/>
      </c>
      <c r="C23" s="9">
        <f>C22/C4</f>
        <v/>
      </c>
      <c r="D23" s="9">
        <f>D22/D4</f>
        <v/>
      </c>
      <c r="E23" s="9">
        <f>E22/E4</f>
        <v/>
      </c>
      <c r="F23" s="9">
        <f>F22/F4</f>
        <v/>
      </c>
      <c r="G23" s="9">
        <f>G22/G4</f>
        <v/>
      </c>
      <c r="H23" s="9">
        <f>H22/H4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TSM — Taiwan Semiconductor Manufacturing Company Limited — Cash Flow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Net Income</t>
        </is>
      </c>
      <c r="B5" s="11">
        <f>IS!B22</f>
        <v/>
      </c>
      <c r="C5" s="11">
        <f>IS!C22</f>
        <v/>
      </c>
      <c r="D5" s="11">
        <f>IS!D22</f>
        <v/>
      </c>
      <c r="E5" s="11">
        <f>IS!E22</f>
        <v/>
      </c>
      <c r="F5" s="11">
        <f>IS!F22</f>
        <v/>
      </c>
      <c r="G5" s="11">
        <f>IS!G22</f>
        <v/>
      </c>
      <c r="H5" s="11">
        <f>IS!H22</f>
        <v/>
      </c>
    </row>
    <row r="6">
      <c r="A6" s="3" t="inlineStr">
        <is>
          <t>D&amp;A (add-back)</t>
        </is>
      </c>
      <c r="B6" s="12">
        <f>IS!B15</f>
        <v/>
      </c>
      <c r="C6" s="12">
        <f>IS!C15</f>
        <v/>
      </c>
      <c r="D6" s="12">
        <f>IS!D15</f>
        <v/>
      </c>
      <c r="E6" s="12">
        <f>IS!E15</f>
        <v/>
      </c>
      <c r="F6" s="12">
        <f>IS!F15</f>
        <v/>
      </c>
      <c r="G6" s="12">
        <f>IS!G15</f>
        <v/>
      </c>
      <c r="H6" s="12">
        <f>IS!H15</f>
        <v/>
      </c>
    </row>
    <row r="7">
      <c r="A7" s="3" t="inlineStr">
        <is>
          <t>(Increase) / Decrease in Accounts Receivable</t>
        </is>
      </c>
      <c r="B7" s="7" t="n">
        <v>0</v>
      </c>
      <c r="C7" s="10">
        <f>-(BS!C6-BS!B6)</f>
        <v/>
      </c>
      <c r="D7" s="10">
        <f>-(BS!D6-BS!C6)</f>
        <v/>
      </c>
      <c r="E7" s="10">
        <f>-(BS!E6-BS!D6)</f>
        <v/>
      </c>
      <c r="F7" s="10">
        <f>-(BS!F6-BS!E6)</f>
        <v/>
      </c>
      <c r="G7" s="10">
        <f>-(BS!G6-BS!F6)</f>
        <v/>
      </c>
      <c r="H7" s="10">
        <f>-(BS!H6-BS!G6)</f>
        <v/>
      </c>
    </row>
    <row r="8">
      <c r="A8" s="3" t="inlineStr">
        <is>
          <t>(Increase) / Decrease in Inventory</t>
        </is>
      </c>
      <c r="B8" s="7" t="n">
        <v>0</v>
      </c>
      <c r="C8" s="10">
        <f>-(BS!C7-BS!B7)</f>
        <v/>
      </c>
      <c r="D8" s="10">
        <f>-(BS!D7-BS!C7)</f>
        <v/>
      </c>
      <c r="E8" s="10">
        <f>-(BS!E7-BS!D7)</f>
        <v/>
      </c>
      <c r="F8" s="10">
        <f>-(BS!F7-BS!E7)</f>
        <v/>
      </c>
      <c r="G8" s="10">
        <f>-(BS!G7-BS!F7)</f>
        <v/>
      </c>
      <c r="H8" s="10">
        <f>-(BS!H7-BS!G7)</f>
        <v/>
      </c>
    </row>
    <row r="9">
      <c r="A9" s="3" t="inlineStr">
        <is>
          <t>Increase / (Decrease) in Accounts Payable</t>
        </is>
      </c>
      <c r="B9" s="7" t="n">
        <v>0</v>
      </c>
      <c r="C9" s="10">
        <f>(BS!C16-BS!B16)</f>
        <v/>
      </c>
      <c r="D9" s="10">
        <f>(BS!D16-BS!C16)</f>
        <v/>
      </c>
      <c r="E9" s="10">
        <f>(BS!E16-BS!D16)</f>
        <v/>
      </c>
      <c r="F9" s="10">
        <f>(BS!F16-BS!E16)</f>
        <v/>
      </c>
      <c r="G9" s="10">
        <f>(BS!G16-BS!F16)</f>
        <v/>
      </c>
      <c r="H9" s="10">
        <f>(BS!H16-BS!G16)</f>
        <v/>
      </c>
    </row>
    <row r="10">
      <c r="A10" s="6" t="inlineStr">
        <is>
          <t>Cash Flow from Operations</t>
        </is>
      </c>
      <c r="B10" s="8">
        <f>B5+B6+B7+B8+B9</f>
        <v/>
      </c>
      <c r="C10" s="8">
        <f>C5+C6+C7+C8+C9</f>
        <v/>
      </c>
      <c r="D10" s="8">
        <f>D5+D6+D7+D8+D9</f>
        <v/>
      </c>
      <c r="E10" s="8">
        <f>E5+E6+E7+E8+E9</f>
        <v/>
      </c>
      <c r="F10" s="8">
        <f>F5+F6+F7+F8+F9</f>
        <v/>
      </c>
      <c r="G10" s="8">
        <f>G5+G6+G7+G8+G9</f>
        <v/>
      </c>
      <c r="H10" s="8">
        <f>H5+H6+H7+H8+H9</f>
        <v/>
      </c>
    </row>
    <row r="12">
      <c r="A12" s="3" t="inlineStr">
        <is>
          <t>Capital Expenditures</t>
        </is>
      </c>
      <c r="B12" s="7" t="n">
        <v>-833010</v>
      </c>
      <c r="C12" s="7" t="n">
        <v>-1148750</v>
      </c>
      <c r="D12" s="10">
        <f>-D4*Assumptions!$B$14</f>
        <v/>
      </c>
      <c r="E12" s="10">
        <f>-E4*Assumptions!$B$14</f>
        <v/>
      </c>
      <c r="F12" s="10">
        <f>-F4*Assumptions!$B$14</f>
        <v/>
      </c>
      <c r="G12" s="10">
        <f>-G4*Assumptions!$B$14</f>
        <v/>
      </c>
      <c r="H12" s="10">
        <f>-H4*Assumptions!$B$14</f>
        <v/>
      </c>
    </row>
    <row r="13">
      <c r="A13" s="6" t="inlineStr">
        <is>
          <t>Cash Flow from Investing</t>
        </is>
      </c>
      <c r="B13" s="8">
        <f>B12</f>
        <v/>
      </c>
      <c r="C13" s="8">
        <f>C12</f>
        <v/>
      </c>
      <c r="D13" s="8">
        <f>D12</f>
        <v/>
      </c>
      <c r="E13" s="8">
        <f>E12</f>
        <v/>
      </c>
      <c r="F13" s="8">
        <f>F12</f>
        <v/>
      </c>
      <c r="G13" s="8">
        <f>G12</f>
        <v/>
      </c>
      <c r="H13" s="8">
        <f>H12</f>
        <v/>
      </c>
    </row>
    <row r="15">
      <c r="A15" s="6" t="inlineStr">
        <is>
          <t>Cash Flow from Financing</t>
        </is>
      </c>
      <c r="B15" s="7" t="n">
        <v>0</v>
      </c>
      <c r="C15" s="7" t="n">
        <v>0</v>
      </c>
      <c r="D15" s="10">
        <f>0</f>
        <v/>
      </c>
      <c r="E15" s="10">
        <f>0</f>
        <v/>
      </c>
      <c r="F15" s="10">
        <f>0</f>
        <v/>
      </c>
      <c r="G15" s="10">
        <f>0</f>
        <v/>
      </c>
      <c r="H15" s="10">
        <f>0</f>
        <v/>
      </c>
    </row>
    <row r="17">
      <c r="A17" s="6" t="inlineStr">
        <is>
          <t>Net Change in Cash</t>
        </is>
      </c>
      <c r="B17" s="8">
        <f>B10+B13+B15</f>
        <v/>
      </c>
      <c r="C17" s="8">
        <f>C10+C13+C15</f>
        <v/>
      </c>
      <c r="D17" s="8">
        <f>D10+D13+D15</f>
        <v/>
      </c>
      <c r="E17" s="8">
        <f>E10+E13+E15</f>
        <v/>
      </c>
      <c r="F17" s="8">
        <f>F10+F13+F15</f>
        <v/>
      </c>
      <c r="G17" s="8">
        <f>G10+G13+G15</f>
        <v/>
      </c>
      <c r="H17" s="8">
        <f>H10+H13+H15</f>
        <v/>
      </c>
    </row>
    <row r="18">
      <c r="A18" s="3" t="inlineStr">
        <is>
          <t>Beginning Cash</t>
        </is>
      </c>
      <c r="B18" s="7" t="n">
        <v>1714800</v>
      </c>
      <c r="C18" s="10">
        <f>BS!B5</f>
        <v/>
      </c>
      <c r="D18" s="10">
        <f>BS!C5</f>
        <v/>
      </c>
      <c r="E18" s="10">
        <f>BS!D5</f>
        <v/>
      </c>
      <c r="F18" s="10">
        <f>BS!E5</f>
        <v/>
      </c>
      <c r="G18" s="10">
        <f>BS!F5</f>
        <v/>
      </c>
      <c r="H18" s="10">
        <f>BS!G5</f>
        <v/>
      </c>
    </row>
    <row r="19">
      <c r="A19" s="6" t="inlineStr">
        <is>
          <t>Ending Cash</t>
        </is>
      </c>
      <c r="B19" s="8">
        <f>B18+B17</f>
        <v/>
      </c>
      <c r="C19" s="8">
        <f>C18+C17</f>
        <v/>
      </c>
      <c r="D19" s="8">
        <f>D18+D17</f>
        <v/>
      </c>
      <c r="E19" s="8">
        <f>E18+E17</f>
        <v/>
      </c>
      <c r="F19" s="8">
        <f>F18+F17</f>
        <v/>
      </c>
      <c r="G19" s="8">
        <f>G18+G17</f>
        <v/>
      </c>
      <c r="H19" s="8">
        <f>H18+H17</f>
        <v/>
      </c>
    </row>
    <row r="21">
      <c r="A21" s="6" t="inlineStr">
        <is>
          <t>CHECK: Ending Cash − BS Cash</t>
        </is>
      </c>
      <c r="B21" s="13">
        <f>B19-BS!B5</f>
        <v/>
      </c>
      <c r="C21" s="13">
        <f>C19-BS!C5</f>
        <v/>
      </c>
      <c r="D21" s="13">
        <f>D19-BS!D5</f>
        <v/>
      </c>
      <c r="E21" s="13">
        <f>E19-BS!E5</f>
        <v/>
      </c>
      <c r="F21" s="13">
        <f>F19-BS!F5</f>
        <v/>
      </c>
      <c r="G21" s="13">
        <f>G19-BS!G5</f>
        <v/>
      </c>
      <c r="H21" s="13">
        <f>H19-BS!H5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TSM — Taiwan Semiconductor Manufacturing Company Limited — Balance Sheet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Cash &amp; Equivalents</t>
        </is>
      </c>
      <c r="B5" s="7" t="n">
        <v>2485160</v>
      </c>
      <c r="C5" s="7" t="n">
        <v>3128300</v>
      </c>
      <c r="D5" s="11">
        <f>CF!D19</f>
        <v/>
      </c>
      <c r="E5" s="11">
        <f>CF!E19</f>
        <v/>
      </c>
      <c r="F5" s="11">
        <f>CF!F19</f>
        <v/>
      </c>
      <c r="G5" s="11">
        <f>CF!G19</f>
        <v/>
      </c>
      <c r="H5" s="11">
        <f>CF!H19</f>
        <v/>
      </c>
    </row>
    <row r="6">
      <c r="A6" s="3" t="inlineStr">
        <is>
          <t>Accounts Receivable</t>
        </is>
      </c>
      <c r="B6" s="7" t="n">
        <v>272088</v>
      </c>
      <c r="C6" s="7" t="n">
        <v>282059</v>
      </c>
      <c r="D6" s="10">
        <f>IS!D4*Assumptions!$B$15</f>
        <v/>
      </c>
      <c r="E6" s="10">
        <f>IS!E4*Assumptions!$B$15</f>
        <v/>
      </c>
      <c r="F6" s="10">
        <f>IS!F4*Assumptions!$B$15</f>
        <v/>
      </c>
      <c r="G6" s="10">
        <f>IS!G4*Assumptions!$B$15</f>
        <v/>
      </c>
      <c r="H6" s="10">
        <f>IS!H4*Assumptions!$B$15</f>
        <v/>
      </c>
    </row>
    <row r="7">
      <c r="A7" s="3" t="inlineStr">
        <is>
          <t>Inventory</t>
        </is>
      </c>
      <c r="B7" s="7" t="n">
        <v>287869</v>
      </c>
      <c r="C7" s="7" t="n">
        <v>288110</v>
      </c>
      <c r="D7" s="10">
        <f>IS!D4*Assumptions!$B$16</f>
        <v/>
      </c>
      <c r="E7" s="10">
        <f>IS!E4*Assumptions!$B$16</f>
        <v/>
      </c>
      <c r="F7" s="10">
        <f>IS!F4*Assumptions!$B$16</f>
        <v/>
      </c>
      <c r="G7" s="10">
        <f>IS!G4*Assumptions!$B$16</f>
        <v/>
      </c>
      <c r="H7" s="10">
        <f>IS!H4*Assumptions!$B$16</f>
        <v/>
      </c>
    </row>
    <row r="8">
      <c r="A8" s="3" t="inlineStr">
        <is>
          <t>Other Current Assets</t>
        </is>
      </c>
      <c r="B8" s="7" t="n">
        <v>43233</v>
      </c>
      <c r="C8" s="7" t="n">
        <v>118661</v>
      </c>
      <c r="D8" s="10">
        <f>C8</f>
        <v/>
      </c>
      <c r="E8" s="10">
        <f>D8</f>
        <v/>
      </c>
      <c r="F8" s="10">
        <f>E8</f>
        <v/>
      </c>
      <c r="G8" s="10">
        <f>F8</f>
        <v/>
      </c>
      <c r="H8" s="10">
        <f>G8</f>
        <v/>
      </c>
    </row>
    <row r="9">
      <c r="A9" s="6" t="inlineStr">
        <is>
          <t>Total Current Assets</t>
        </is>
      </c>
      <c r="B9" s="8">
        <f>B5+B6+B7+B8</f>
        <v/>
      </c>
      <c r="C9" s="8">
        <f>C5+C6+C7+C8</f>
        <v/>
      </c>
      <c r="D9" s="8">
        <f>D5+D6+D7+D8</f>
        <v/>
      </c>
      <c r="E9" s="8">
        <f>E5+E6+E7+E8</f>
        <v/>
      </c>
      <c r="F9" s="8">
        <f>F5+F6+F7+F8</f>
        <v/>
      </c>
      <c r="G9" s="8">
        <f>G5+G6+G7+G8</f>
        <v/>
      </c>
      <c r="H9" s="8">
        <f>H5+H6+H7+H8</f>
        <v/>
      </c>
    </row>
    <row r="10">
      <c r="A10" s="3" t="inlineStr">
        <is>
          <t>Net PP&amp;E</t>
        </is>
      </c>
      <c r="B10" s="7" t="n">
        <v>3275110</v>
      </c>
      <c r="C10" s="7" t="n">
        <v>3735760</v>
      </c>
      <c r="D10" s="10">
        <f>C10+(-CF!D12)-IS!D15</f>
        <v/>
      </c>
      <c r="E10" s="10">
        <f>D10+(-CF!E12)-IS!E15</f>
        <v/>
      </c>
      <c r="F10" s="10">
        <f>E10+(-CF!F12)-IS!F15</f>
        <v/>
      </c>
      <c r="G10" s="10">
        <f>F10+(-CF!G12)-IS!G15</f>
        <v/>
      </c>
      <c r="H10" s="10">
        <f>G10+(-CF!H12)-IS!H15</f>
        <v/>
      </c>
    </row>
    <row r="11">
      <c r="A11" s="3" t="inlineStr">
        <is>
          <t>Goodwill &amp; Intangibles</t>
        </is>
      </c>
      <c r="B11" s="7" t="n">
        <v>0</v>
      </c>
      <c r="C11" s="7" t="n">
        <v>0</v>
      </c>
      <c r="D11" s="10">
        <f>C11</f>
        <v/>
      </c>
      <c r="E11" s="10">
        <f>D11</f>
        <v/>
      </c>
      <c r="F11" s="10">
        <f>E11</f>
        <v/>
      </c>
      <c r="G11" s="10">
        <f>F11</f>
        <v/>
      </c>
      <c r="H11" s="10">
        <f>G11</f>
        <v/>
      </c>
    </row>
    <row r="12">
      <c r="A12" s="3" t="inlineStr">
        <is>
          <t>LT Investments</t>
        </is>
      </c>
      <c r="B12" s="7" t="n">
        <v>148867</v>
      </c>
      <c r="C12" s="7" t="n">
        <v>172189</v>
      </c>
      <c r="D12" s="10">
        <f>C12</f>
        <v/>
      </c>
      <c r="E12" s="10">
        <f>D12</f>
        <v/>
      </c>
      <c r="F12" s="10">
        <f>E12</f>
        <v/>
      </c>
      <c r="G12" s="10">
        <f>F12</f>
        <v/>
      </c>
      <c r="H12" s="10">
        <f>G12</f>
        <v/>
      </c>
    </row>
    <row r="13">
      <c r="A13" s="3" t="inlineStr">
        <is>
          <t>Other LT Assets</t>
        </is>
      </c>
      <c r="B13" s="7" t="n">
        <v>179438</v>
      </c>
      <c r="C13" s="7" t="n">
        <v>207763</v>
      </c>
      <c r="D13" s="10">
        <f>C13</f>
        <v/>
      </c>
      <c r="E13" s="10">
        <f>D13</f>
        <v/>
      </c>
      <c r="F13" s="10">
        <f>E13</f>
        <v/>
      </c>
      <c r="G13" s="10">
        <f>F13</f>
        <v/>
      </c>
      <c r="H13" s="10">
        <f>G13</f>
        <v/>
      </c>
    </row>
    <row r="14">
      <c r="A14" s="6" t="inlineStr">
        <is>
          <t>Total Assets</t>
        </is>
      </c>
      <c r="B14" s="8">
        <f>B9+B10+B11+B12+B13</f>
        <v/>
      </c>
      <c r="C14" s="8">
        <f>C9+C10+C11+C12+C13</f>
        <v/>
      </c>
      <c r="D14" s="8">
        <f>D9+D10+D11+D12+D13</f>
        <v/>
      </c>
      <c r="E14" s="8">
        <f>E9+E10+E11+E12+E13</f>
        <v/>
      </c>
      <c r="F14" s="8">
        <f>F9+F10+F11+F12+F13</f>
        <v/>
      </c>
      <c r="G14" s="8">
        <f>G9+G10+G11+G12+G13</f>
        <v/>
      </c>
      <c r="H14" s="8">
        <f>H9+H10+H11+H12+H13</f>
        <v/>
      </c>
    </row>
    <row r="16">
      <c r="A16" s="3" t="inlineStr">
        <is>
          <t>Accounts Payable</t>
        </is>
      </c>
      <c r="B16" s="7" t="n">
        <v>266862</v>
      </c>
      <c r="C16" s="7" t="n">
        <v>262061</v>
      </c>
      <c r="D16" s="10">
        <f>IS!D4*Assumptions!$B$17</f>
        <v/>
      </c>
      <c r="E16" s="10">
        <f>IS!E4*Assumptions!$B$17</f>
        <v/>
      </c>
      <c r="F16" s="10">
        <f>IS!F4*Assumptions!$B$17</f>
        <v/>
      </c>
      <c r="G16" s="10">
        <f>IS!G4*Assumptions!$B$17</f>
        <v/>
      </c>
      <c r="H16" s="10">
        <f>IS!H4*Assumptions!$B$17</f>
        <v/>
      </c>
    </row>
    <row r="17">
      <c r="A17" s="3" t="inlineStr">
        <is>
          <t>Accrued Expenses &amp; Other</t>
        </is>
      </c>
      <c r="B17" s="7" t="n">
        <v>569482</v>
      </c>
      <c r="C17" s="7" t="n">
        <v>568352</v>
      </c>
      <c r="D17" s="10">
        <f>C17</f>
        <v/>
      </c>
      <c r="E17" s="10">
        <f>D17</f>
        <v/>
      </c>
      <c r="F17" s="10">
        <f>E17</f>
        <v/>
      </c>
      <c r="G17" s="10">
        <f>F17</f>
        <v/>
      </c>
      <c r="H17" s="10">
        <f>G17</f>
        <v/>
      </c>
    </row>
    <row r="18">
      <c r="A18" s="3" t="inlineStr">
        <is>
          <t>Short-Term Debt / Current Liab.</t>
        </is>
      </c>
      <c r="B18" s="7" t="n">
        <v>472316</v>
      </c>
      <c r="C18" s="7" t="n">
        <v>691997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Total Current Liabilities</t>
        </is>
      </c>
      <c r="B19" s="8">
        <f>B16+B17+B18</f>
        <v/>
      </c>
      <c r="C19" s="8">
        <f>C16+C17+C18</f>
        <v/>
      </c>
      <c r="D19" s="8">
        <f>D16+D17+D18</f>
        <v/>
      </c>
      <c r="E19" s="8">
        <f>E16+E17+E18</f>
        <v/>
      </c>
      <c r="F19" s="8">
        <f>F16+F17+F18</f>
        <v/>
      </c>
      <c r="G19" s="8">
        <f>G16+G17+G18</f>
        <v/>
      </c>
      <c r="H19" s="8">
        <f>H16+H17+H18</f>
        <v/>
      </c>
    </row>
    <row r="20">
      <c r="A20" s="3" t="inlineStr">
        <is>
          <t>Long-Term Debt &amp; Leases</t>
        </is>
      </c>
      <c r="B20" s="7" t="n">
        <v>958429</v>
      </c>
      <c r="C20" s="7" t="n">
        <v>896062</v>
      </c>
      <c r="D20" s="10">
        <f>C20</f>
        <v/>
      </c>
      <c r="E20" s="10">
        <f>D20</f>
        <v/>
      </c>
      <c r="F20" s="10">
        <f>E20</f>
        <v/>
      </c>
      <c r="G20" s="10">
        <f>F20</f>
        <v/>
      </c>
      <c r="H20" s="10">
        <f>G20</f>
        <v/>
      </c>
    </row>
    <row r="21">
      <c r="A21" s="3" t="inlineStr">
        <is>
          <t>Other LT Liabilities</t>
        </is>
      </c>
      <c r="B21" s="7" t="n">
        <v>145411</v>
      </c>
      <c r="C21" s="7" t="n">
        <v>118148</v>
      </c>
      <c r="D21" s="10">
        <f>C21</f>
        <v/>
      </c>
      <c r="E21" s="10">
        <f>D21</f>
        <v/>
      </c>
      <c r="F21" s="10">
        <f>E21</f>
        <v/>
      </c>
      <c r="G21" s="10">
        <f>F21</f>
        <v/>
      </c>
      <c r="H21" s="10">
        <f>G21</f>
        <v/>
      </c>
    </row>
    <row r="22">
      <c r="A22" s="3" t="inlineStr">
        <is>
          <t>Balancing Plug (Revolver/Other)</t>
        </is>
      </c>
      <c r="B22" s="7" t="n">
        <v>0</v>
      </c>
      <c r="C22" s="7" t="n">
        <v>0</v>
      </c>
      <c r="D22" s="10">
        <f>D14-D19-D20-D21-D25-D26-D27</f>
        <v/>
      </c>
      <c r="E22" s="10">
        <f>E14-E19-E20-E21-E25-E26-E27</f>
        <v/>
      </c>
      <c r="F22" s="10">
        <f>F14-F19-F20-F21-F25-F26-F27</f>
        <v/>
      </c>
      <c r="G22" s="10">
        <f>G14-G19-G20-G21-G25-G26-G27</f>
        <v/>
      </c>
      <c r="H22" s="10">
        <f>H14-H19-H20-H21-H25-H26-H27</f>
        <v/>
      </c>
    </row>
    <row r="23">
      <c r="A23" s="6" t="inlineStr">
        <is>
          <t>Total Liabilities</t>
        </is>
      </c>
      <c r="B23" s="8">
        <f>B19+B20+B21+B22</f>
        <v/>
      </c>
      <c r="C23" s="8">
        <f>C19+C20+C21+C22</f>
        <v/>
      </c>
      <c r="D23" s="8">
        <f>D19+D20+D21+D22</f>
        <v/>
      </c>
      <c r="E23" s="8">
        <f>E19+E20+E21+E22</f>
        <v/>
      </c>
      <c r="F23" s="8">
        <f>F19+F20+F21+F22</f>
        <v/>
      </c>
      <c r="G23" s="8">
        <f>G19+G20+G21+G22</f>
        <v/>
      </c>
      <c r="H23" s="8">
        <f>H19+H20+H21+H22</f>
        <v/>
      </c>
    </row>
    <row r="25">
      <c r="A25" s="3" t="inlineStr">
        <is>
          <t>Common Stock &amp; APIC (net)</t>
        </is>
      </c>
      <c r="B25" s="7" t="n">
        <v>367593</v>
      </c>
      <c r="C25" s="7" t="n">
        <v>373952</v>
      </c>
      <c r="D25" s="10">
        <f>C25</f>
        <v/>
      </c>
      <c r="E25" s="10">
        <f>D25</f>
        <v/>
      </c>
      <c r="F25" s="10">
        <f>E25</f>
        <v/>
      </c>
      <c r="G25" s="10">
        <f>F25</f>
        <v/>
      </c>
      <c r="H25" s="10">
        <f>G25</f>
        <v/>
      </c>
    </row>
    <row r="26">
      <c r="A26" s="3" t="inlineStr">
        <is>
          <t>AOCI</t>
        </is>
      </c>
      <c r="B26" s="7" t="n">
        <v>38705</v>
      </c>
      <c r="C26" s="7" t="n">
        <v>-16676</v>
      </c>
      <c r="D26" s="10">
        <f>C26</f>
        <v/>
      </c>
      <c r="E26" s="10">
        <f>D26</f>
        <v/>
      </c>
      <c r="F26" s="10">
        <f>E26</f>
        <v/>
      </c>
      <c r="G26" s="10">
        <f>F26</f>
        <v/>
      </c>
      <c r="H26" s="10">
        <f>G26</f>
        <v/>
      </c>
    </row>
    <row r="27">
      <c r="A27" s="3" t="inlineStr">
        <is>
          <t>Retained Earnings</t>
        </is>
      </c>
      <c r="B27" s="7" t="n">
        <v>3872970</v>
      </c>
      <c r="C27" s="7" t="n">
        <v>5038940</v>
      </c>
      <c r="D27" s="10">
        <f>C27+IS!D22</f>
        <v/>
      </c>
      <c r="E27" s="10">
        <f>D27+IS!E22</f>
        <v/>
      </c>
      <c r="F27" s="10">
        <f>E27+IS!F22</f>
        <v/>
      </c>
      <c r="G27" s="10">
        <f>F27+IS!G22</f>
        <v/>
      </c>
      <c r="H27" s="10">
        <f>G27+IS!H22</f>
        <v/>
      </c>
    </row>
    <row r="28">
      <c r="A28" s="6" t="inlineStr">
        <is>
          <t>Total Shareholders' Equity</t>
        </is>
      </c>
      <c r="B28" s="8">
        <f>B25+B26+B27</f>
        <v/>
      </c>
      <c r="C28" s="8">
        <f>C25+C26+C27</f>
        <v/>
      </c>
      <c r="D28" s="8">
        <f>D25+D26+D27</f>
        <v/>
      </c>
      <c r="E28" s="8">
        <f>E25+E26+E27</f>
        <v/>
      </c>
      <c r="F28" s="8">
        <f>F25+F26+F27</f>
        <v/>
      </c>
      <c r="G28" s="8">
        <f>G25+G26+G27</f>
        <v/>
      </c>
      <c r="H28" s="8">
        <f>H25+H26+H27</f>
        <v/>
      </c>
    </row>
    <row r="30">
      <c r="A30" s="6" t="inlineStr">
        <is>
          <t>Total Liabilities &amp; Equity</t>
        </is>
      </c>
      <c r="B30" s="8">
        <f>B23+B28</f>
        <v/>
      </c>
      <c r="C30" s="8">
        <f>C23+C28</f>
        <v/>
      </c>
      <c r="D30" s="8">
        <f>D23+D28</f>
        <v/>
      </c>
      <c r="E30" s="8">
        <f>E23+E28</f>
        <v/>
      </c>
      <c r="F30" s="8">
        <f>F23+F28</f>
        <v/>
      </c>
      <c r="G30" s="8">
        <f>G23+G28</f>
        <v/>
      </c>
      <c r="H30" s="8">
        <f>H23+H28</f>
        <v/>
      </c>
    </row>
    <row r="32">
      <c r="A32" s="6" t="inlineStr">
        <is>
          <t>CHECK: Assets − Liab − Equity</t>
        </is>
      </c>
      <c r="B32" s="13">
        <f>B14-B23-B28</f>
        <v/>
      </c>
      <c r="C32" s="13">
        <f>C14-C23-C28</f>
        <v/>
      </c>
      <c r="D32" s="13">
        <f>D14-D23-D28</f>
        <v/>
      </c>
      <c r="E32" s="13">
        <f>E14-E23-E28</f>
        <v/>
      </c>
      <c r="F32" s="13">
        <f>F14-F23-F28</f>
        <v/>
      </c>
      <c r="G32" s="13">
        <f>G14-G23-G28</f>
        <v/>
      </c>
      <c r="H32" s="13">
        <f>H14-H23-H28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2026-07-13T22:28:04Z</dcterms:created>
  <dcterms:modified xmlns:dcterms="http://purl.org/dc/terms/" xmlns:xsi="http://www.w3.org/2001/XMLSchema-instance" xsi:type="dcterms:W3CDTF">2026-07-13T22:28:04Z</dcterms:modified>
</cp:coreProperties>
</file>